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0490" windowHeight="7650"/>
  </bookViews>
  <sheets>
    <sheet name="Омори пасандозҳои суғурташуда " sheetId="2" r:id="rId1"/>
  </sheets>
  <externalReferences>
    <externalReference r:id="rId2"/>
  </externalReferences>
  <definedNames>
    <definedName name="_xlnm.Print_Area" localSheetId="0">'Омори пасандозҳои суғурташуда '!$A$2:$T$36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2" l="1"/>
  <c r="S40" i="2"/>
  <c r="Q40" i="2" s="1"/>
  <c r="P40" i="2"/>
  <c r="O40" i="2"/>
  <c r="M40" i="2" s="1"/>
  <c r="L40" i="2"/>
  <c r="K40" i="2"/>
  <c r="I40" i="2" s="1"/>
  <c r="H40" i="2"/>
  <c r="G40" i="2"/>
  <c r="E40" i="2" s="1"/>
  <c r="D40" i="2" l="1"/>
  <c r="R40" i="2" s="1"/>
  <c r="J40" i="2"/>
  <c r="C40" i="2"/>
  <c r="F40" i="2"/>
  <c r="N40" i="2"/>
  <c r="I38" i="2"/>
  <c r="D38" i="2" s="1"/>
  <c r="Q38" i="2" l="1"/>
  <c r="M38" i="2"/>
  <c r="E38" i="2"/>
  <c r="J38" i="2" l="1"/>
  <c r="C38" i="2"/>
  <c r="F38" i="2" s="1"/>
  <c r="Q37" i="2"/>
  <c r="M37" i="2"/>
  <c r="I37" i="2"/>
  <c r="E37" i="2"/>
  <c r="C37" i="2" s="1"/>
  <c r="D37" i="2" l="1"/>
  <c r="R37" i="2" s="1"/>
  <c r="F37" i="2"/>
  <c r="N37" i="2"/>
  <c r="N38" i="2"/>
  <c r="R38" i="2"/>
  <c r="T36" i="2"/>
  <c r="Q36" i="2" s="1"/>
  <c r="S36" i="2"/>
  <c r="M36" i="2"/>
  <c r="I36" i="2"/>
  <c r="E36" i="2"/>
  <c r="T35" i="2"/>
  <c r="S35" i="2"/>
  <c r="Q35" i="2" s="1"/>
  <c r="M35" i="2"/>
  <c r="I35" i="2"/>
  <c r="E35" i="2"/>
  <c r="T34" i="2"/>
  <c r="S34" i="2"/>
  <c r="Q34" i="2" s="1"/>
  <c r="M34" i="2"/>
  <c r="I34" i="2"/>
  <c r="E34" i="2"/>
  <c r="T33" i="2"/>
  <c r="S33" i="2"/>
  <c r="Q33" i="2" s="1"/>
  <c r="M33" i="2"/>
  <c r="I33" i="2"/>
  <c r="E33" i="2"/>
  <c r="T32" i="2"/>
  <c r="S32" i="2"/>
  <c r="Q32" i="2"/>
  <c r="M32" i="2"/>
  <c r="I32" i="2"/>
  <c r="E32" i="2"/>
  <c r="T31" i="2"/>
  <c r="S31" i="2"/>
  <c r="M31" i="2"/>
  <c r="I31" i="2"/>
  <c r="E31" i="2"/>
  <c r="C31" i="2" s="1"/>
  <c r="I30" i="2"/>
  <c r="D30" i="2" s="1"/>
  <c r="E30" i="2"/>
  <c r="C30" i="2" s="1"/>
  <c r="I29" i="2"/>
  <c r="E29" i="2"/>
  <c r="C29" i="2" s="1"/>
  <c r="F29" i="2" s="1"/>
  <c r="I28" i="2"/>
  <c r="D28" i="2" s="1"/>
  <c r="E28" i="2"/>
  <c r="C28" i="2" s="1"/>
  <c r="I27" i="2"/>
  <c r="E27" i="2"/>
  <c r="C27" i="2" s="1"/>
  <c r="F27" i="2" s="1"/>
  <c r="I26" i="2"/>
  <c r="D26" i="2" s="1"/>
  <c r="E26" i="2"/>
  <c r="C26" i="2" s="1"/>
  <c r="I25" i="2"/>
  <c r="E25" i="2"/>
  <c r="C25" i="2" s="1"/>
  <c r="F25" i="2" s="1"/>
  <c r="I24" i="2"/>
  <c r="D24" i="2" s="1"/>
  <c r="E24" i="2"/>
  <c r="C24" i="2" s="1"/>
  <c r="I23" i="2"/>
  <c r="E23" i="2"/>
  <c r="C23" i="2" s="1"/>
  <c r="F23" i="2" s="1"/>
  <c r="I22" i="2"/>
  <c r="D22" i="2" s="1"/>
  <c r="E22" i="2"/>
  <c r="C22" i="2" s="1"/>
  <c r="I21" i="2"/>
  <c r="E21" i="2"/>
  <c r="C21" i="2" s="1"/>
  <c r="F21" i="2" s="1"/>
  <c r="I20" i="2"/>
  <c r="D20" i="2" s="1"/>
  <c r="E20" i="2"/>
  <c r="C20" i="2" s="1"/>
  <c r="I19" i="2"/>
  <c r="E19" i="2"/>
  <c r="C19" i="2" s="1"/>
  <c r="F19" i="2" s="1"/>
  <c r="I18" i="2"/>
  <c r="D18" i="2" s="1"/>
  <c r="E18" i="2"/>
  <c r="C18" i="2" s="1"/>
  <c r="I17" i="2"/>
  <c r="E17" i="2"/>
  <c r="C17" i="2" s="1"/>
  <c r="F17" i="2" s="1"/>
  <c r="I16" i="2"/>
  <c r="D16" i="2" s="1"/>
  <c r="E16" i="2"/>
  <c r="C16" i="2" s="1"/>
  <c r="I15" i="2"/>
  <c r="E15" i="2"/>
  <c r="C15" i="2" s="1"/>
  <c r="F15" i="2" s="1"/>
  <c r="I14" i="2"/>
  <c r="D14" i="2" s="1"/>
  <c r="E14" i="2"/>
  <c r="C14" i="2" s="1"/>
  <c r="I13" i="2"/>
  <c r="E13" i="2"/>
  <c r="C13" i="2" s="1"/>
  <c r="F13" i="2" s="1"/>
  <c r="I12" i="2"/>
  <c r="D12" i="2" s="1"/>
  <c r="E12" i="2"/>
  <c r="C12" i="2" s="1"/>
  <c r="I11" i="2"/>
  <c r="E11" i="2"/>
  <c r="C11" i="2" s="1"/>
  <c r="F11" i="2" s="1"/>
  <c r="I10" i="2"/>
  <c r="D10" i="2" s="1"/>
  <c r="E10" i="2"/>
  <c r="C10" i="2" s="1"/>
  <c r="I9" i="2"/>
  <c r="E9" i="2"/>
  <c r="C9" i="2" s="1"/>
  <c r="F9" i="2" s="1"/>
  <c r="I8" i="2"/>
  <c r="D8" i="2" s="1"/>
  <c r="E8" i="2"/>
  <c r="C8" i="2" s="1"/>
  <c r="J37" i="2" l="1"/>
  <c r="C35" i="2"/>
  <c r="F35" i="2" s="1"/>
  <c r="Q31" i="2"/>
  <c r="C33" i="2"/>
  <c r="F33" i="2" s="1"/>
  <c r="C32" i="2"/>
  <c r="F32" i="2" s="1"/>
  <c r="C34" i="2"/>
  <c r="F34" i="2" s="1"/>
  <c r="C36" i="2"/>
  <c r="F36" i="2" s="1"/>
  <c r="N33" i="2"/>
  <c r="N31" i="2"/>
  <c r="F31" i="2"/>
  <c r="F8" i="2"/>
  <c r="F12" i="2"/>
  <c r="F16" i="2"/>
  <c r="F20" i="2"/>
  <c r="F24" i="2"/>
  <c r="F28" i="2"/>
  <c r="J8" i="2"/>
  <c r="J10" i="2"/>
  <c r="J12" i="2"/>
  <c r="J14" i="2"/>
  <c r="J16" i="2"/>
  <c r="J18" i="2"/>
  <c r="J20" i="2"/>
  <c r="J22" i="2"/>
  <c r="J24" i="2"/>
  <c r="J26" i="2"/>
  <c r="J28" i="2"/>
  <c r="J30" i="2"/>
  <c r="F10" i="2"/>
  <c r="F14" i="2"/>
  <c r="F18" i="2"/>
  <c r="F22" i="2"/>
  <c r="F26" i="2"/>
  <c r="F30" i="2"/>
  <c r="D9" i="2"/>
  <c r="J9" i="2" s="1"/>
  <c r="D11" i="2"/>
  <c r="J11" i="2" s="1"/>
  <c r="D13" i="2"/>
  <c r="J13" i="2" s="1"/>
  <c r="D15" i="2"/>
  <c r="J15" i="2" s="1"/>
  <c r="D17" i="2"/>
  <c r="J17" i="2" s="1"/>
  <c r="D19" i="2"/>
  <c r="J19" i="2" s="1"/>
  <c r="D21" i="2"/>
  <c r="J21" i="2" s="1"/>
  <c r="D23" i="2"/>
  <c r="J23" i="2" s="1"/>
  <c r="D25" i="2"/>
  <c r="J25" i="2" s="1"/>
  <c r="D27" i="2"/>
  <c r="J27" i="2" s="1"/>
  <c r="D29" i="2"/>
  <c r="J29" i="2" s="1"/>
  <c r="D31" i="2"/>
  <c r="J31" i="2" s="1"/>
  <c r="D32" i="2"/>
  <c r="J32" i="2" s="1"/>
  <c r="D33" i="2"/>
  <c r="R33" i="2" s="1"/>
  <c r="D34" i="2"/>
  <c r="J34" i="2" s="1"/>
  <c r="D35" i="2"/>
  <c r="J35" i="2" s="1"/>
  <c r="D36" i="2"/>
  <c r="R36" i="2" s="1"/>
  <c r="R34" i="2" l="1"/>
  <c r="N32" i="2"/>
  <c r="J36" i="2"/>
  <c r="N35" i="2"/>
  <c r="J33" i="2"/>
  <c r="R35" i="2"/>
  <c r="N36" i="2"/>
  <c r="N34" i="2"/>
  <c r="R32" i="2"/>
  <c r="R31" i="2"/>
</calcChain>
</file>

<file path=xl/sharedStrings.xml><?xml version="1.0" encoding="utf-8"?>
<sst xmlns="http://schemas.openxmlformats.org/spreadsheetml/2006/main" count="28" uniqueCount="22">
  <si>
    <t xml:space="preserve">
Ҷадвали 1. Маълумот оиди пасандозҳои суғурташудаи шахсони воқеӣ ва ҳуқуқӣ дар ташкилотҳои қарзии узви Хазина</t>
  </si>
  <si>
    <t>№</t>
  </si>
  <si>
    <t>Сана</t>
  </si>
  <si>
    <t>Шахсони воқеӣ</t>
  </si>
  <si>
    <t>Шахсони ҳуқуқӣ</t>
  </si>
  <si>
    <t>Амонатҳо ва пасандозҳои суғурташудаи шахсони воқеӣ (млн. сомонӣ)</t>
  </si>
  <si>
    <t>аз ҷумла</t>
  </si>
  <si>
    <t>Шумораи суратҳисобҳои суғурташудаи шахсони воқеӣ (ҳаз. адад)</t>
  </si>
  <si>
    <t xml:space="preserve">бо фоиз аз шумораи умумӣ </t>
  </si>
  <si>
    <t xml:space="preserve">
Амонатҳо ва пасандозҳои суғурташудаи шахсони ҳуқуқӣ (млн. сомонӣ)</t>
  </si>
  <si>
    <t>Шумораи суратҳисобҳои суғурташудаи шахсони ҳуқуқӣ (ҳаз.адад)</t>
  </si>
  <si>
    <t>бо пули миллӣ  (млн. сомонӣ)</t>
  </si>
  <si>
    <t>бо асъори хориҷӣ            (млн. сомони)</t>
  </si>
  <si>
    <t>бо пули миллӣ         (ҳаз. адад)</t>
  </si>
  <si>
    <t>бо асъори хориҷӣ (ҳаз. адад)</t>
  </si>
  <si>
    <t>бо пули миллӣ (млн. сомонӣ)</t>
  </si>
  <si>
    <t>бо асъори хориҷӣ         (млн. сомони)</t>
  </si>
  <si>
    <t>бо пули миллӣ    (ҳаз. адад)</t>
  </si>
  <si>
    <t xml:space="preserve"> </t>
  </si>
  <si>
    <t>Ҳаҷми умумии амонату пасандозҳои суғурташудаи шахсони воқеӣ ва ҳуқуқӣ (млн. сомони)</t>
  </si>
  <si>
    <t>Шумораи умумии суратҳисобҳои суғурташудаи шахсони воқеӣ ва ҳуқуқӣ (ҳаз. адад)</t>
  </si>
  <si>
    <t>бо фоиз аз ҳаҷми умумӣ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</si>
</sst>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с_м_н_-;\-* #,##0.00\ _с_м_н_-;_-* &quot;-&quot;??\ _с_м_н_-;_-@_-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14" fontId="2" fillId="0" borderId="8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4" fontId="2" fillId="0" borderId="8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4" fontId="6" fillId="0" borderId="8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165" fontId="2" fillId="0" borderId="8" xfId="2" applyNumberFormat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14" fontId="2" fillId="0" borderId="8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/>
    </xf>
    <xf numFmtId="4" fontId="2" fillId="0" borderId="8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3C-4F83-AE71-00D8C866D84D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3C-4F83-AE71-00D8C866D84D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3C-4F83-AE71-00D8C866D84D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3C-4F83-AE71-00D8C866D84D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B3C-4F83-AE71-00D8C866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ED-4E6B-9DC5-3E3028C73F85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ED-4E6B-9DC5-3E3028C73F85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0ED-4E6B-9DC5-3E3028C73F85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ED-4E6B-9DC5-3E3028C73F85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0ED-4E6B-9DC5-3E3028C7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1">
          <cell r="D51">
            <v>9503419827.6699982</v>
          </cell>
          <cell r="E51">
            <v>6177709363.8420019</v>
          </cell>
          <cell r="G51">
            <v>10365152</v>
          </cell>
          <cell r="H51">
            <v>1595197</v>
          </cell>
        </row>
      </sheetData>
      <sheetData sheetId="13" refreshError="1">
        <row r="59">
          <cell r="D59">
            <v>429250478.35000002</v>
          </cell>
          <cell r="E59">
            <v>360399740.68000007</v>
          </cell>
        </row>
        <row r="61">
          <cell r="D61">
            <v>12524</v>
          </cell>
          <cell r="E61">
            <v>5953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U34709"/>
  <sheetViews>
    <sheetView showGridLines="0" tabSelected="1" zoomScale="85" zoomScaleNormal="85" zoomScaleSheetLayoutView="100" workbookViewId="0">
      <pane xSplit="2" ySplit="7" topLeftCell="E3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E39" sqref="E39"/>
    </sheetView>
  </sheetViews>
  <sheetFormatPr defaultColWidth="9.140625" defaultRowHeight="12.75" x14ac:dyDescent="0.2"/>
  <cols>
    <col min="1" max="1" width="4.7109375" style="1" customWidth="1"/>
    <col min="2" max="2" width="12.140625" style="1" customWidth="1"/>
    <col min="3" max="3" width="14.7109375" style="1" customWidth="1"/>
    <col min="4" max="4" width="14.85546875" style="1" customWidth="1"/>
    <col min="5" max="5" width="16.28515625" style="1" customWidth="1"/>
    <col min="6" max="6" width="11" style="1" customWidth="1"/>
    <col min="7" max="8" width="13.140625" style="1" customWidth="1"/>
    <col min="9" max="9" width="14.42578125" style="1" customWidth="1"/>
    <col min="10" max="10" width="11.28515625" style="1" customWidth="1"/>
    <col min="11" max="12" width="10.42578125" style="1" customWidth="1"/>
    <col min="13" max="13" width="14.42578125" style="1" customWidth="1"/>
    <col min="14" max="14" width="11" style="1" customWidth="1"/>
    <col min="15" max="15" width="13.140625" style="1" customWidth="1"/>
    <col min="16" max="16" width="13.28515625" style="1" customWidth="1"/>
    <col min="17" max="17" width="16.28515625" style="1" customWidth="1"/>
    <col min="18" max="18" width="11.28515625" style="1" customWidth="1"/>
    <col min="19" max="20" width="10.140625" style="1" customWidth="1"/>
    <col min="21" max="16384" width="9.140625" style="1"/>
  </cols>
  <sheetData>
    <row r="2" spans="1:21" ht="29.25" customHeight="1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4" spans="1:21" s="3" customFormat="1" ht="21.75" customHeight="1" x14ac:dyDescent="0.2">
      <c r="A4" s="26" t="s">
        <v>1</v>
      </c>
      <c r="B4" s="26" t="s">
        <v>2</v>
      </c>
      <c r="C4" s="23" t="s">
        <v>19</v>
      </c>
      <c r="D4" s="23" t="s">
        <v>20</v>
      </c>
      <c r="E4" s="30" t="s">
        <v>3</v>
      </c>
      <c r="F4" s="31"/>
      <c r="G4" s="31"/>
      <c r="H4" s="31"/>
      <c r="I4" s="31"/>
      <c r="J4" s="31"/>
      <c r="K4" s="31"/>
      <c r="L4" s="32"/>
      <c r="M4" s="30" t="s">
        <v>4</v>
      </c>
      <c r="N4" s="31"/>
      <c r="O4" s="31"/>
      <c r="P4" s="31"/>
      <c r="Q4" s="31"/>
      <c r="R4" s="31"/>
      <c r="S4" s="31"/>
      <c r="T4" s="32"/>
      <c r="U4" s="2"/>
    </row>
    <row r="5" spans="1:21" ht="21" customHeight="1" x14ac:dyDescent="0.2">
      <c r="A5" s="27"/>
      <c r="B5" s="27"/>
      <c r="C5" s="29"/>
      <c r="D5" s="29"/>
      <c r="E5" s="23" t="s">
        <v>5</v>
      </c>
      <c r="F5" s="23" t="s">
        <v>21</v>
      </c>
      <c r="G5" s="30" t="s">
        <v>6</v>
      </c>
      <c r="H5" s="32"/>
      <c r="I5" s="23" t="s">
        <v>7</v>
      </c>
      <c r="J5" s="23" t="s">
        <v>8</v>
      </c>
      <c r="K5" s="30" t="s">
        <v>6</v>
      </c>
      <c r="L5" s="32"/>
      <c r="M5" s="23" t="s">
        <v>9</v>
      </c>
      <c r="N5" s="23" t="s">
        <v>21</v>
      </c>
      <c r="O5" s="30" t="s">
        <v>6</v>
      </c>
      <c r="P5" s="32"/>
      <c r="Q5" s="23" t="s">
        <v>10</v>
      </c>
      <c r="R5" s="23" t="s">
        <v>21</v>
      </c>
      <c r="S5" s="30" t="s">
        <v>6</v>
      </c>
      <c r="T5" s="32"/>
    </row>
    <row r="6" spans="1:21" ht="18.75" customHeight="1" x14ac:dyDescent="0.2">
      <c r="A6" s="27"/>
      <c r="B6" s="27"/>
      <c r="C6" s="29"/>
      <c r="D6" s="29"/>
      <c r="E6" s="29"/>
      <c r="F6" s="29"/>
      <c r="G6" s="23" t="s">
        <v>11</v>
      </c>
      <c r="H6" s="23" t="s">
        <v>12</v>
      </c>
      <c r="I6" s="29"/>
      <c r="J6" s="29"/>
      <c r="K6" s="23" t="s">
        <v>13</v>
      </c>
      <c r="L6" s="23" t="s">
        <v>14</v>
      </c>
      <c r="M6" s="29"/>
      <c r="N6" s="29"/>
      <c r="O6" s="23" t="s">
        <v>15</v>
      </c>
      <c r="P6" s="23" t="s">
        <v>16</v>
      </c>
      <c r="Q6" s="29"/>
      <c r="R6" s="29"/>
      <c r="S6" s="23" t="s">
        <v>17</v>
      </c>
      <c r="T6" s="23" t="s">
        <v>14</v>
      </c>
    </row>
    <row r="7" spans="1:21" ht="44.25" customHeight="1" x14ac:dyDescent="0.2">
      <c r="A7" s="28"/>
      <c r="B7" s="2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1" ht="15" customHeight="1" x14ac:dyDescent="0.2">
      <c r="A8" s="4">
        <v>1</v>
      </c>
      <c r="B8" s="5">
        <v>43100</v>
      </c>
      <c r="C8" s="6">
        <f t="shared" ref="C8:C37" si="0">E8+M8</f>
        <v>3297.3428384000003</v>
      </c>
      <c r="D8" s="6">
        <f t="shared" ref="D8:D37" si="1">I8+Q8</f>
        <v>824.755</v>
      </c>
      <c r="E8" s="6">
        <f t="shared" ref="E8:E37" si="2">G8+H8</f>
        <v>3297.3428384000003</v>
      </c>
      <c r="F8" s="6">
        <f t="shared" ref="F8:F37" si="3">E8/C8*100</f>
        <v>100</v>
      </c>
      <c r="G8" s="6">
        <v>912.84208599999999</v>
      </c>
      <c r="H8" s="6">
        <v>2384.5007524000002</v>
      </c>
      <c r="I8" s="6">
        <f>824755/1000</f>
        <v>824.755</v>
      </c>
      <c r="J8" s="6">
        <f t="shared" ref="J8:J37" si="4">I8/D8*100</f>
        <v>100</v>
      </c>
      <c r="K8" s="7"/>
      <c r="L8" s="7"/>
      <c r="M8" s="8"/>
      <c r="N8" s="8"/>
      <c r="O8" s="8"/>
      <c r="P8" s="8"/>
      <c r="Q8" s="8"/>
      <c r="R8" s="8"/>
      <c r="S8" s="8"/>
      <c r="T8" s="8"/>
    </row>
    <row r="9" spans="1:21" ht="15" customHeight="1" x14ac:dyDescent="0.2">
      <c r="A9" s="4">
        <v>2</v>
      </c>
      <c r="B9" s="5">
        <v>43190</v>
      </c>
      <c r="C9" s="6">
        <f t="shared" si="0"/>
        <v>3099.7298418999999</v>
      </c>
      <c r="D9" s="6">
        <f t="shared" si="1"/>
        <v>871.10799999999995</v>
      </c>
      <c r="E9" s="6">
        <f t="shared" si="2"/>
        <v>3099.7298418999999</v>
      </c>
      <c r="F9" s="6">
        <f t="shared" si="3"/>
        <v>100</v>
      </c>
      <c r="G9" s="6">
        <v>923.95112349999999</v>
      </c>
      <c r="H9" s="6">
        <v>2175.7787183999999</v>
      </c>
      <c r="I9" s="6">
        <f>871108/1000</f>
        <v>871.10799999999995</v>
      </c>
      <c r="J9" s="6">
        <f t="shared" si="4"/>
        <v>100</v>
      </c>
      <c r="K9" s="7"/>
      <c r="L9" s="7"/>
      <c r="M9" s="8"/>
      <c r="N9" s="8"/>
      <c r="O9" s="8"/>
      <c r="P9" s="8"/>
      <c r="Q9" s="8"/>
      <c r="R9" s="8"/>
      <c r="S9" s="8"/>
      <c r="T9" s="8"/>
    </row>
    <row r="10" spans="1:21" ht="15" customHeight="1" x14ac:dyDescent="0.2">
      <c r="A10" s="4">
        <v>3</v>
      </c>
      <c r="B10" s="5">
        <v>43281</v>
      </c>
      <c r="C10" s="6">
        <f t="shared" si="0"/>
        <v>3139.3805125999997</v>
      </c>
      <c r="D10" s="6">
        <f t="shared" si="1"/>
        <v>931.12</v>
      </c>
      <c r="E10" s="6">
        <f t="shared" si="2"/>
        <v>3139.3805125999997</v>
      </c>
      <c r="F10" s="6">
        <f t="shared" si="3"/>
        <v>100</v>
      </c>
      <c r="G10" s="6">
        <v>985.5168754</v>
      </c>
      <c r="H10" s="6">
        <v>2153.8636371999996</v>
      </c>
      <c r="I10" s="6">
        <f>931120/1000</f>
        <v>931.12</v>
      </c>
      <c r="J10" s="6">
        <f t="shared" si="4"/>
        <v>100</v>
      </c>
      <c r="K10" s="7" t="s">
        <v>18</v>
      </c>
      <c r="L10" s="7"/>
      <c r="M10" s="8"/>
      <c r="N10" s="8"/>
      <c r="O10" s="8"/>
      <c r="P10" s="8"/>
      <c r="Q10" s="8"/>
      <c r="R10" s="8"/>
      <c r="S10" s="8"/>
      <c r="T10" s="8"/>
    </row>
    <row r="11" spans="1:21" ht="15" customHeight="1" x14ac:dyDescent="0.2">
      <c r="A11" s="4">
        <v>4</v>
      </c>
      <c r="B11" s="5">
        <v>43373</v>
      </c>
      <c r="C11" s="6">
        <f t="shared" si="0"/>
        <v>3143.2874777719999</v>
      </c>
      <c r="D11" s="6">
        <f t="shared" si="1"/>
        <v>314.58600000000001</v>
      </c>
      <c r="E11" s="6">
        <f t="shared" si="2"/>
        <v>3143.2874777719999</v>
      </c>
      <c r="F11" s="6">
        <f t="shared" si="3"/>
        <v>100</v>
      </c>
      <c r="G11" s="6">
        <v>1003.2411637519998</v>
      </c>
      <c r="H11" s="6">
        <v>2140.04631402</v>
      </c>
      <c r="I11" s="6">
        <f t="shared" ref="I11:I38" si="5">K11+L11</f>
        <v>314.58600000000001</v>
      </c>
      <c r="J11" s="8">
        <f t="shared" si="4"/>
        <v>100</v>
      </c>
      <c r="K11" s="6">
        <v>227.53800000000001</v>
      </c>
      <c r="L11" s="6">
        <v>87.048000000000002</v>
      </c>
      <c r="M11" s="8"/>
      <c r="N11" s="8"/>
      <c r="O11" s="8"/>
      <c r="P11" s="8"/>
      <c r="Q11" s="8"/>
      <c r="R11" s="8"/>
      <c r="S11" s="8"/>
      <c r="T11" s="8"/>
    </row>
    <row r="12" spans="1:21" ht="15" customHeight="1" x14ac:dyDescent="0.2">
      <c r="A12" s="4">
        <v>5</v>
      </c>
      <c r="B12" s="5">
        <v>43465</v>
      </c>
      <c r="C12" s="6">
        <f t="shared" si="0"/>
        <v>3102.5942599</v>
      </c>
      <c r="D12" s="6">
        <f t="shared" si="1"/>
        <v>335.27099999999996</v>
      </c>
      <c r="E12" s="6">
        <f t="shared" si="2"/>
        <v>3102.5942599</v>
      </c>
      <c r="F12" s="6">
        <f t="shared" si="3"/>
        <v>100</v>
      </c>
      <c r="G12" s="6">
        <v>1061.7335158999999</v>
      </c>
      <c r="H12" s="6">
        <v>2040.8607440000001</v>
      </c>
      <c r="I12" s="6">
        <f t="shared" si="5"/>
        <v>335.27099999999996</v>
      </c>
      <c r="J12" s="8">
        <f t="shared" si="4"/>
        <v>100</v>
      </c>
      <c r="K12" s="6">
        <v>248.06899999999999</v>
      </c>
      <c r="L12" s="6">
        <v>87.201999999999998</v>
      </c>
      <c r="M12" s="8"/>
      <c r="N12" s="8"/>
      <c r="O12" s="8"/>
      <c r="P12" s="8"/>
      <c r="Q12" s="8"/>
      <c r="R12" s="8"/>
      <c r="S12" s="8"/>
      <c r="T12" s="8"/>
    </row>
    <row r="13" spans="1:21" ht="15" customHeight="1" x14ac:dyDescent="0.2">
      <c r="A13" s="4">
        <v>6</v>
      </c>
      <c r="B13" s="5">
        <v>43555</v>
      </c>
      <c r="C13" s="6">
        <f t="shared" si="0"/>
        <v>3078.7754499799998</v>
      </c>
      <c r="D13" s="6">
        <f t="shared" si="1"/>
        <v>339.10399999999998</v>
      </c>
      <c r="E13" s="6">
        <f t="shared" si="2"/>
        <v>3078.7754499799998</v>
      </c>
      <c r="F13" s="6">
        <f t="shared" si="3"/>
        <v>100</v>
      </c>
      <c r="G13" s="6">
        <v>1063.50493205</v>
      </c>
      <c r="H13" s="6">
        <v>2015.2705179299999</v>
      </c>
      <c r="I13" s="6">
        <f t="shared" si="5"/>
        <v>339.10399999999998</v>
      </c>
      <c r="J13" s="8">
        <f t="shared" si="4"/>
        <v>100</v>
      </c>
      <c r="K13" s="6">
        <v>246.41399999999999</v>
      </c>
      <c r="L13" s="6">
        <v>92.69</v>
      </c>
      <c r="M13" s="8"/>
      <c r="N13" s="8"/>
      <c r="O13" s="8"/>
      <c r="P13" s="8"/>
      <c r="Q13" s="8"/>
      <c r="R13" s="8"/>
      <c r="S13" s="8"/>
      <c r="T13" s="8"/>
    </row>
    <row r="14" spans="1:21" ht="15" customHeight="1" x14ac:dyDescent="0.2">
      <c r="A14" s="4">
        <v>7</v>
      </c>
      <c r="B14" s="5">
        <v>43646</v>
      </c>
      <c r="C14" s="6">
        <f t="shared" si="0"/>
        <v>3013.6834010900002</v>
      </c>
      <c r="D14" s="6">
        <f t="shared" si="1"/>
        <v>353.71999999999997</v>
      </c>
      <c r="E14" s="6">
        <f t="shared" si="2"/>
        <v>3013.6834010900002</v>
      </c>
      <c r="F14" s="6">
        <f t="shared" si="3"/>
        <v>100</v>
      </c>
      <c r="G14" s="6">
        <v>1085.4721484300001</v>
      </c>
      <c r="H14" s="6">
        <v>1928.2112526600001</v>
      </c>
      <c r="I14" s="6">
        <f t="shared" si="5"/>
        <v>353.71999999999997</v>
      </c>
      <c r="J14" s="8">
        <f t="shared" si="4"/>
        <v>100</v>
      </c>
      <c r="K14" s="6">
        <v>257.75099999999998</v>
      </c>
      <c r="L14" s="6">
        <v>95.968999999999994</v>
      </c>
      <c r="M14" s="8"/>
      <c r="N14" s="8"/>
      <c r="O14" s="8"/>
      <c r="P14" s="8"/>
      <c r="Q14" s="8"/>
      <c r="R14" s="8"/>
      <c r="S14" s="8"/>
      <c r="T14" s="8"/>
    </row>
    <row r="15" spans="1:21" ht="15" customHeight="1" x14ac:dyDescent="0.2">
      <c r="A15" s="4">
        <v>8</v>
      </c>
      <c r="B15" s="5">
        <v>43738</v>
      </c>
      <c r="C15" s="6">
        <f t="shared" si="0"/>
        <v>3106.4507978000001</v>
      </c>
      <c r="D15" s="6">
        <f t="shared" si="1"/>
        <v>357.30700000000002</v>
      </c>
      <c r="E15" s="6">
        <f t="shared" si="2"/>
        <v>3106.4507978000001</v>
      </c>
      <c r="F15" s="6">
        <f t="shared" si="3"/>
        <v>100</v>
      </c>
      <c r="G15" s="6">
        <v>1133.2420130999999</v>
      </c>
      <c r="H15" s="6">
        <v>1973.2087847</v>
      </c>
      <c r="I15" s="6">
        <f t="shared" si="5"/>
        <v>357.30700000000002</v>
      </c>
      <c r="J15" s="8">
        <f t="shared" si="4"/>
        <v>100</v>
      </c>
      <c r="K15" s="6">
        <v>263.16000000000003</v>
      </c>
      <c r="L15" s="6">
        <v>94.147000000000006</v>
      </c>
      <c r="M15" s="8"/>
      <c r="N15" s="8"/>
      <c r="O15" s="8"/>
      <c r="P15" s="8"/>
      <c r="Q15" s="8"/>
      <c r="R15" s="8"/>
      <c r="S15" s="8"/>
      <c r="T15" s="8"/>
    </row>
    <row r="16" spans="1:21" ht="15" customHeight="1" x14ac:dyDescent="0.2">
      <c r="A16" s="4">
        <v>9</v>
      </c>
      <c r="B16" s="5">
        <v>43830</v>
      </c>
      <c r="C16" s="6">
        <f t="shared" si="0"/>
        <v>3031.6772204099998</v>
      </c>
      <c r="D16" s="6">
        <f t="shared" si="1"/>
        <v>376.30600000000004</v>
      </c>
      <c r="E16" s="6">
        <f t="shared" si="2"/>
        <v>3031.6772204099998</v>
      </c>
      <c r="F16" s="6">
        <f t="shared" si="3"/>
        <v>100</v>
      </c>
      <c r="G16" s="6">
        <v>1227.6531166599998</v>
      </c>
      <c r="H16" s="6">
        <v>1804.02410375</v>
      </c>
      <c r="I16" s="6">
        <f t="shared" si="5"/>
        <v>376.30600000000004</v>
      </c>
      <c r="J16" s="8">
        <f t="shared" si="4"/>
        <v>100</v>
      </c>
      <c r="K16" s="6">
        <v>286.61</v>
      </c>
      <c r="L16" s="6">
        <v>89.695999999999998</v>
      </c>
      <c r="M16" s="8"/>
      <c r="N16" s="8"/>
      <c r="O16" s="8"/>
      <c r="P16" s="8"/>
      <c r="Q16" s="8"/>
      <c r="R16" s="8"/>
      <c r="S16" s="8"/>
      <c r="T16" s="8"/>
    </row>
    <row r="17" spans="1:20" s="11" customFormat="1" ht="15" customHeight="1" x14ac:dyDescent="0.2">
      <c r="A17" s="4">
        <v>10</v>
      </c>
      <c r="B17" s="5">
        <v>43921</v>
      </c>
      <c r="C17" s="6">
        <f t="shared" si="0"/>
        <v>3152.2303621000001</v>
      </c>
      <c r="D17" s="9">
        <f t="shared" si="1"/>
        <v>331.101</v>
      </c>
      <c r="E17" s="9">
        <f t="shared" si="2"/>
        <v>3152.2303621000001</v>
      </c>
      <c r="F17" s="9">
        <f t="shared" si="3"/>
        <v>100</v>
      </c>
      <c r="G17" s="9">
        <v>1304.8938454000001</v>
      </c>
      <c r="H17" s="9">
        <v>1847.3365166999999</v>
      </c>
      <c r="I17" s="9">
        <f t="shared" si="5"/>
        <v>331.101</v>
      </c>
      <c r="J17" s="8">
        <f t="shared" si="4"/>
        <v>100</v>
      </c>
      <c r="K17" s="9">
        <v>257.05599999999998</v>
      </c>
      <c r="L17" s="9">
        <v>74.045000000000002</v>
      </c>
      <c r="M17" s="10"/>
      <c r="N17" s="10"/>
      <c r="O17" s="10"/>
      <c r="P17" s="10"/>
      <c r="Q17" s="10"/>
      <c r="R17" s="10"/>
      <c r="S17" s="10"/>
      <c r="T17" s="10"/>
    </row>
    <row r="18" spans="1:20" ht="15" customHeight="1" x14ac:dyDescent="0.2">
      <c r="A18" s="4">
        <v>11</v>
      </c>
      <c r="B18" s="5">
        <v>44012</v>
      </c>
      <c r="C18" s="6">
        <f t="shared" si="0"/>
        <v>3097.78077721</v>
      </c>
      <c r="D18" s="6">
        <f t="shared" si="1"/>
        <v>343.2</v>
      </c>
      <c r="E18" s="6">
        <f t="shared" si="2"/>
        <v>3097.78077721</v>
      </c>
      <c r="F18" s="6">
        <f t="shared" si="3"/>
        <v>100</v>
      </c>
      <c r="G18" s="6">
        <v>1319.3633597799997</v>
      </c>
      <c r="H18" s="6">
        <v>1778.4174174300003</v>
      </c>
      <c r="I18" s="6">
        <f t="shared" si="5"/>
        <v>343.2</v>
      </c>
      <c r="J18" s="8">
        <f t="shared" si="4"/>
        <v>100</v>
      </c>
      <c r="K18" s="6">
        <v>268.673</v>
      </c>
      <c r="L18" s="6">
        <v>74.527000000000001</v>
      </c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">
      <c r="A19" s="4">
        <v>12</v>
      </c>
      <c r="B19" s="5">
        <v>44104</v>
      </c>
      <c r="C19" s="6">
        <f t="shared" si="0"/>
        <v>3077.33173128</v>
      </c>
      <c r="D19" s="6">
        <f t="shared" si="1"/>
        <v>381.88400000000001</v>
      </c>
      <c r="E19" s="6">
        <f t="shared" si="2"/>
        <v>3077.33173128</v>
      </c>
      <c r="F19" s="6">
        <f t="shared" si="3"/>
        <v>100</v>
      </c>
      <c r="G19" s="6">
        <v>1308.9001634499996</v>
      </c>
      <c r="H19" s="6">
        <v>1768.4315678300002</v>
      </c>
      <c r="I19" s="6">
        <f t="shared" si="5"/>
        <v>381.88400000000001</v>
      </c>
      <c r="J19" s="8">
        <f t="shared" si="4"/>
        <v>100</v>
      </c>
      <c r="K19" s="6">
        <v>299.68099999999998</v>
      </c>
      <c r="L19" s="6">
        <v>82.203000000000003</v>
      </c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">
      <c r="A20" s="4">
        <v>13</v>
      </c>
      <c r="B20" s="5">
        <v>44196</v>
      </c>
      <c r="C20" s="6">
        <f t="shared" si="0"/>
        <v>3450.3600441999997</v>
      </c>
      <c r="D20" s="6">
        <f t="shared" si="1"/>
        <v>483.70800000000003</v>
      </c>
      <c r="E20" s="6">
        <f t="shared" si="2"/>
        <v>3450.3600441999997</v>
      </c>
      <c r="F20" s="6">
        <f t="shared" si="3"/>
        <v>100</v>
      </c>
      <c r="G20" s="6">
        <v>1503.5433810999998</v>
      </c>
      <c r="H20" s="6">
        <v>1946.8166630999999</v>
      </c>
      <c r="I20" s="6">
        <f t="shared" si="5"/>
        <v>483.70800000000003</v>
      </c>
      <c r="J20" s="8">
        <f t="shared" si="4"/>
        <v>100</v>
      </c>
      <c r="K20" s="6">
        <v>404.19900000000001</v>
      </c>
      <c r="L20" s="6">
        <v>79.509</v>
      </c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">
      <c r="A21" s="4">
        <v>14</v>
      </c>
      <c r="B21" s="5">
        <v>44286</v>
      </c>
      <c r="C21" s="6">
        <f t="shared" si="0"/>
        <v>3575.1433248699996</v>
      </c>
      <c r="D21" s="6">
        <f t="shared" si="1"/>
        <v>525.64200000000005</v>
      </c>
      <c r="E21" s="6">
        <f t="shared" si="2"/>
        <v>3575.1433248699996</v>
      </c>
      <c r="F21" s="6">
        <f t="shared" si="3"/>
        <v>100</v>
      </c>
      <c r="G21" s="6">
        <v>1566.3849149199996</v>
      </c>
      <c r="H21" s="6">
        <v>2008.75840995</v>
      </c>
      <c r="I21" s="6">
        <f t="shared" si="5"/>
        <v>525.64200000000005</v>
      </c>
      <c r="J21" s="8">
        <f t="shared" si="4"/>
        <v>100</v>
      </c>
      <c r="K21" s="6">
        <v>438.63200000000001</v>
      </c>
      <c r="L21" s="6">
        <v>87.01</v>
      </c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">
      <c r="A22" s="4">
        <v>15</v>
      </c>
      <c r="B22" s="5">
        <v>44377</v>
      </c>
      <c r="C22" s="6">
        <f t="shared" si="0"/>
        <v>2852.4823581800001</v>
      </c>
      <c r="D22" s="6">
        <f t="shared" si="1"/>
        <v>580.91700000000003</v>
      </c>
      <c r="E22" s="6">
        <f t="shared" si="2"/>
        <v>2852.4823581800001</v>
      </c>
      <c r="F22" s="6">
        <f t="shared" si="3"/>
        <v>100</v>
      </c>
      <c r="G22" s="6">
        <v>1611.6510293699998</v>
      </c>
      <c r="H22" s="6">
        <v>1240.8313288100003</v>
      </c>
      <c r="I22" s="6">
        <f t="shared" si="5"/>
        <v>580.91700000000003</v>
      </c>
      <c r="J22" s="8">
        <f t="shared" si="4"/>
        <v>100</v>
      </c>
      <c r="K22" s="6">
        <v>500.245</v>
      </c>
      <c r="L22" s="6">
        <v>80.671999999999997</v>
      </c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">
      <c r="A23" s="4">
        <v>16</v>
      </c>
      <c r="B23" s="5">
        <v>44469</v>
      </c>
      <c r="C23" s="6">
        <f t="shared" si="0"/>
        <v>2895.5906710600002</v>
      </c>
      <c r="D23" s="6">
        <f t="shared" si="1"/>
        <v>658.90499999999997</v>
      </c>
      <c r="E23" s="6">
        <f t="shared" si="2"/>
        <v>2895.5906710600002</v>
      </c>
      <c r="F23" s="6">
        <f t="shared" si="3"/>
        <v>100</v>
      </c>
      <c r="G23" s="6">
        <v>1680.8764854600004</v>
      </c>
      <c r="H23" s="6">
        <v>1214.7141855999998</v>
      </c>
      <c r="I23" s="6">
        <f t="shared" si="5"/>
        <v>658.90499999999997</v>
      </c>
      <c r="J23" s="8">
        <f t="shared" si="4"/>
        <v>100</v>
      </c>
      <c r="K23" s="6">
        <v>595.30999999999995</v>
      </c>
      <c r="L23" s="6">
        <v>63.594999999999999</v>
      </c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">
      <c r="A24" s="4">
        <v>17</v>
      </c>
      <c r="B24" s="5">
        <v>44561</v>
      </c>
      <c r="C24" s="6">
        <f t="shared" si="0"/>
        <v>3314.9379996559451</v>
      </c>
      <c r="D24" s="6">
        <f t="shared" si="1"/>
        <v>816.32400000000007</v>
      </c>
      <c r="E24" s="6">
        <f t="shared" si="2"/>
        <v>3314.9379996559451</v>
      </c>
      <c r="F24" s="6">
        <f t="shared" si="3"/>
        <v>100</v>
      </c>
      <c r="G24" s="6">
        <v>1913.3982892029612</v>
      </c>
      <c r="H24" s="6">
        <v>1401.5397104529839</v>
      </c>
      <c r="I24" s="6">
        <f t="shared" si="5"/>
        <v>816.32400000000007</v>
      </c>
      <c r="J24" s="8">
        <f t="shared" si="4"/>
        <v>100</v>
      </c>
      <c r="K24" s="6">
        <v>750.71500000000003</v>
      </c>
      <c r="L24" s="6">
        <v>65.608999999999995</v>
      </c>
      <c r="M24" s="8"/>
      <c r="N24" s="8"/>
      <c r="O24" s="8"/>
      <c r="P24" s="8"/>
      <c r="Q24" s="8"/>
      <c r="R24" s="8"/>
      <c r="S24" s="8"/>
      <c r="T24" s="8"/>
    </row>
    <row r="25" spans="1:20" s="13" customFormat="1" ht="15" customHeight="1" x14ac:dyDescent="0.2">
      <c r="A25" s="4">
        <v>18</v>
      </c>
      <c r="B25" s="5">
        <v>44651</v>
      </c>
      <c r="C25" s="6">
        <f t="shared" si="0"/>
        <v>3426.4792555909999</v>
      </c>
      <c r="D25" s="6">
        <f t="shared" si="1"/>
        <v>809.62799999999993</v>
      </c>
      <c r="E25" s="6">
        <f t="shared" si="2"/>
        <v>3426.4792555909999</v>
      </c>
      <c r="F25" s="6">
        <f t="shared" si="3"/>
        <v>100</v>
      </c>
      <c r="G25" s="6">
        <v>2006.801647471</v>
      </c>
      <c r="H25" s="6">
        <v>1419.6776081199998</v>
      </c>
      <c r="I25" s="6">
        <f t="shared" si="5"/>
        <v>809.62799999999993</v>
      </c>
      <c r="J25" s="8">
        <f t="shared" si="4"/>
        <v>100</v>
      </c>
      <c r="K25" s="6">
        <v>736.34699999999998</v>
      </c>
      <c r="L25" s="6">
        <v>73.281000000000006</v>
      </c>
      <c r="M25" s="8"/>
      <c r="N25" s="8"/>
      <c r="O25" s="8"/>
      <c r="P25" s="8"/>
      <c r="Q25" s="8"/>
      <c r="R25" s="8"/>
      <c r="S25" s="8"/>
      <c r="T25" s="12"/>
    </row>
    <row r="26" spans="1:20" s="3" customFormat="1" ht="15" customHeight="1" x14ac:dyDescent="0.2">
      <c r="A26" s="4">
        <v>19</v>
      </c>
      <c r="B26" s="5">
        <v>44742</v>
      </c>
      <c r="C26" s="6">
        <f t="shared" si="0"/>
        <v>3739.6020879799999</v>
      </c>
      <c r="D26" s="6">
        <f t="shared" si="1"/>
        <v>931.81100000000004</v>
      </c>
      <c r="E26" s="6">
        <f t="shared" si="2"/>
        <v>3739.6020879799999</v>
      </c>
      <c r="F26" s="6">
        <f t="shared" si="3"/>
        <v>100</v>
      </c>
      <c r="G26" s="6">
        <v>2436.88040645</v>
      </c>
      <c r="H26" s="6">
        <v>1302.7216815300001</v>
      </c>
      <c r="I26" s="6">
        <f t="shared" si="5"/>
        <v>931.81100000000004</v>
      </c>
      <c r="J26" s="8">
        <f t="shared" si="4"/>
        <v>100</v>
      </c>
      <c r="K26" s="6">
        <v>863.697</v>
      </c>
      <c r="L26" s="6">
        <v>68.114000000000004</v>
      </c>
      <c r="M26" s="8"/>
      <c r="N26" s="8"/>
      <c r="O26" s="8"/>
      <c r="P26" s="8"/>
      <c r="Q26" s="8"/>
      <c r="R26" s="8"/>
      <c r="S26" s="8"/>
      <c r="T26" s="14"/>
    </row>
    <row r="27" spans="1:20" s="3" customFormat="1" ht="15" customHeight="1" x14ac:dyDescent="0.2">
      <c r="A27" s="4">
        <v>20</v>
      </c>
      <c r="B27" s="5">
        <v>44834</v>
      </c>
      <c r="C27" s="6">
        <f t="shared" si="0"/>
        <v>4320.0592477900009</v>
      </c>
      <c r="D27" s="6">
        <f t="shared" si="1"/>
        <v>1210.748</v>
      </c>
      <c r="E27" s="6">
        <f t="shared" si="2"/>
        <v>4320.0592477900009</v>
      </c>
      <c r="F27" s="6">
        <f t="shared" si="3"/>
        <v>100</v>
      </c>
      <c r="G27" s="6">
        <v>2917.2972120500003</v>
      </c>
      <c r="H27" s="6">
        <v>1402.7620357400001</v>
      </c>
      <c r="I27" s="6">
        <f t="shared" si="5"/>
        <v>1210.748</v>
      </c>
      <c r="J27" s="8">
        <f t="shared" si="4"/>
        <v>100</v>
      </c>
      <c r="K27" s="6">
        <v>1141.598</v>
      </c>
      <c r="L27" s="6">
        <v>69.150000000000006</v>
      </c>
      <c r="M27" s="8"/>
      <c r="N27" s="8"/>
      <c r="O27" s="8"/>
      <c r="P27" s="8"/>
      <c r="Q27" s="8"/>
      <c r="R27" s="8"/>
      <c r="S27" s="8"/>
      <c r="T27" s="14"/>
    </row>
    <row r="28" spans="1:20" s="3" customFormat="1" ht="15" customHeight="1" x14ac:dyDescent="0.2">
      <c r="A28" s="4">
        <v>21</v>
      </c>
      <c r="B28" s="5">
        <v>44926</v>
      </c>
      <c r="C28" s="6">
        <f t="shared" si="0"/>
        <v>4569.929363969999</v>
      </c>
      <c r="D28" s="6">
        <f t="shared" si="1"/>
        <v>1206.2130000000002</v>
      </c>
      <c r="E28" s="6">
        <f t="shared" si="2"/>
        <v>4569.929363969999</v>
      </c>
      <c r="F28" s="6">
        <f t="shared" si="3"/>
        <v>100</v>
      </c>
      <c r="G28" s="6">
        <v>3035.4842297199993</v>
      </c>
      <c r="H28" s="6">
        <v>1534.4451342499999</v>
      </c>
      <c r="I28" s="6">
        <f t="shared" si="5"/>
        <v>1206.2130000000002</v>
      </c>
      <c r="J28" s="8">
        <f t="shared" si="4"/>
        <v>100</v>
      </c>
      <c r="K28" s="6">
        <v>1137.3040000000001</v>
      </c>
      <c r="L28" s="6">
        <v>68.909000000000006</v>
      </c>
      <c r="M28" s="8"/>
      <c r="N28" s="8"/>
      <c r="O28" s="8"/>
      <c r="P28" s="8"/>
      <c r="Q28" s="8"/>
      <c r="R28" s="8"/>
      <c r="S28" s="8"/>
      <c r="T28" s="14"/>
    </row>
    <row r="29" spans="1:20" s="16" customFormat="1" ht="15" customHeight="1" x14ac:dyDescent="0.2">
      <c r="A29" s="4">
        <v>22</v>
      </c>
      <c r="B29" s="5">
        <v>45016</v>
      </c>
      <c r="C29" s="6">
        <f t="shared" si="0"/>
        <v>5404.8020129100005</v>
      </c>
      <c r="D29" s="6">
        <f t="shared" si="1"/>
        <v>1545.6980000000001</v>
      </c>
      <c r="E29" s="6">
        <f t="shared" si="2"/>
        <v>5404.8020129100005</v>
      </c>
      <c r="F29" s="6">
        <f t="shared" si="3"/>
        <v>100</v>
      </c>
      <c r="G29" s="6">
        <v>3223.1585859600004</v>
      </c>
      <c r="H29" s="6">
        <v>2181.6434269499996</v>
      </c>
      <c r="I29" s="6">
        <f t="shared" si="5"/>
        <v>1545.6980000000001</v>
      </c>
      <c r="J29" s="8">
        <f t="shared" si="4"/>
        <v>100</v>
      </c>
      <c r="K29" s="6">
        <v>1470.3610000000001</v>
      </c>
      <c r="L29" s="6">
        <v>75.337000000000003</v>
      </c>
      <c r="M29" s="8"/>
      <c r="N29" s="8"/>
      <c r="O29" s="8"/>
      <c r="P29" s="8"/>
      <c r="Q29" s="8"/>
      <c r="R29" s="8"/>
      <c r="S29" s="8"/>
      <c r="T29" s="15"/>
    </row>
    <row r="30" spans="1:20" s="3" customFormat="1" ht="15" customHeight="1" x14ac:dyDescent="0.2">
      <c r="A30" s="4">
        <v>23</v>
      </c>
      <c r="B30" s="5">
        <v>45107</v>
      </c>
      <c r="C30" s="6">
        <f t="shared" si="0"/>
        <v>6428.1639258444402</v>
      </c>
      <c r="D30" s="6">
        <f t="shared" si="1"/>
        <v>1725.1420000000001</v>
      </c>
      <c r="E30" s="6">
        <f t="shared" si="2"/>
        <v>6428.1639258444402</v>
      </c>
      <c r="F30" s="6">
        <f t="shared" si="3"/>
        <v>100</v>
      </c>
      <c r="G30" s="6">
        <v>3506.9824800068473</v>
      </c>
      <c r="H30" s="6">
        <v>2921.1814458375929</v>
      </c>
      <c r="I30" s="6">
        <f t="shared" si="5"/>
        <v>1725.1420000000001</v>
      </c>
      <c r="J30" s="8">
        <f t="shared" si="4"/>
        <v>100</v>
      </c>
      <c r="K30" s="6">
        <v>1630.442</v>
      </c>
      <c r="L30" s="6">
        <v>94.7</v>
      </c>
      <c r="M30" s="8"/>
      <c r="N30" s="8"/>
      <c r="O30" s="8"/>
      <c r="P30" s="8"/>
      <c r="Q30" s="8"/>
      <c r="R30" s="8"/>
      <c r="S30" s="8"/>
      <c r="T30" s="14"/>
    </row>
    <row r="31" spans="1:20" s="3" customFormat="1" ht="15" customHeight="1" x14ac:dyDescent="0.2">
      <c r="A31" s="4">
        <v>24</v>
      </c>
      <c r="B31" s="5">
        <v>45199</v>
      </c>
      <c r="C31" s="6">
        <f t="shared" si="0"/>
        <v>7608.2131866144573</v>
      </c>
      <c r="D31" s="6">
        <f t="shared" si="1"/>
        <v>6117.9930000000004</v>
      </c>
      <c r="E31" s="6">
        <f t="shared" si="2"/>
        <v>7123.3597971540876</v>
      </c>
      <c r="F31" s="6">
        <f t="shared" si="3"/>
        <v>93.627237071729283</v>
      </c>
      <c r="G31" s="6">
        <v>3923.0359867300108</v>
      </c>
      <c r="H31" s="6">
        <v>3200.3238104240768</v>
      </c>
      <c r="I31" s="6">
        <f t="shared" si="5"/>
        <v>6110.384</v>
      </c>
      <c r="J31" s="8">
        <f t="shared" si="4"/>
        <v>99.875629148317103</v>
      </c>
      <c r="K31" s="6">
        <v>5465.8890000000001</v>
      </c>
      <c r="L31" s="6">
        <v>644.495</v>
      </c>
      <c r="M31" s="6">
        <f t="shared" ref="M31:M37" si="6">O31+P31</f>
        <v>484.85338946036995</v>
      </c>
      <c r="N31" s="6">
        <f t="shared" ref="N31:N37" si="7">M31/C31*100</f>
        <v>6.3727629282707117</v>
      </c>
      <c r="O31" s="6">
        <v>153.93995096</v>
      </c>
      <c r="P31" s="6">
        <v>330.91343850036998</v>
      </c>
      <c r="Q31" s="6">
        <f t="shared" ref="Q31:Q37" si="8">S31+T31</f>
        <v>7.609</v>
      </c>
      <c r="R31" s="8">
        <f t="shared" ref="R31:R37" si="9">Q31/D31*100</f>
        <v>0.12437085168289666</v>
      </c>
      <c r="S31" s="6">
        <f>6078/1000</f>
        <v>6.0780000000000003</v>
      </c>
      <c r="T31" s="6">
        <f>1531/1000</f>
        <v>1.5309999999999999</v>
      </c>
    </row>
    <row r="32" spans="1:20" ht="15" customHeight="1" x14ac:dyDescent="0.2">
      <c r="A32" s="4">
        <v>25</v>
      </c>
      <c r="B32" s="5">
        <v>45291</v>
      </c>
      <c r="C32" s="6">
        <f t="shared" si="0"/>
        <v>8798.7123722539727</v>
      </c>
      <c r="D32" s="6">
        <f t="shared" si="1"/>
        <v>6479.1120000000001</v>
      </c>
      <c r="E32" s="6">
        <f t="shared" si="2"/>
        <v>8328.8948568026426</v>
      </c>
      <c r="F32" s="6">
        <f t="shared" si="3"/>
        <v>94.660383297300839</v>
      </c>
      <c r="G32" s="6">
        <v>4526.554267880002</v>
      </c>
      <c r="H32" s="6">
        <v>3802.340588922641</v>
      </c>
      <c r="I32" s="6">
        <f t="shared" si="5"/>
        <v>6470.9110000000001</v>
      </c>
      <c r="J32" s="8">
        <f t="shared" si="4"/>
        <v>99.873424012426398</v>
      </c>
      <c r="K32" s="6">
        <v>5772.4189999999999</v>
      </c>
      <c r="L32" s="6">
        <v>698.49199999999996</v>
      </c>
      <c r="M32" s="6">
        <f t="shared" si="6"/>
        <v>469.81751545133011</v>
      </c>
      <c r="N32" s="6">
        <f t="shared" si="7"/>
        <v>5.3396167026991543</v>
      </c>
      <c r="O32" s="6">
        <v>157.52573437000007</v>
      </c>
      <c r="P32" s="6">
        <v>312.29178108133004</v>
      </c>
      <c r="Q32" s="6">
        <f t="shared" si="8"/>
        <v>8.2010000000000005</v>
      </c>
      <c r="R32" s="8">
        <f t="shared" si="9"/>
        <v>0.12657598757360577</v>
      </c>
      <c r="S32" s="6">
        <f>6593/1000</f>
        <v>6.593</v>
      </c>
      <c r="T32" s="6">
        <f>1608/1000</f>
        <v>1.6080000000000001</v>
      </c>
    </row>
    <row r="33" spans="1:20" s="3" customFormat="1" ht="15" customHeight="1" x14ac:dyDescent="0.2">
      <c r="A33" s="4">
        <v>26</v>
      </c>
      <c r="B33" s="5">
        <v>45382</v>
      </c>
      <c r="C33" s="6">
        <f t="shared" si="0"/>
        <v>9050.3689491714122</v>
      </c>
      <c r="D33" s="6">
        <f t="shared" si="1"/>
        <v>7187.9089999999997</v>
      </c>
      <c r="E33" s="6">
        <f t="shared" si="2"/>
        <v>8552.7744704314118</v>
      </c>
      <c r="F33" s="6">
        <f t="shared" si="3"/>
        <v>94.501942611018563</v>
      </c>
      <c r="G33" s="6">
        <v>4748.2657200368458</v>
      </c>
      <c r="H33" s="6">
        <v>3804.5087503945656</v>
      </c>
      <c r="I33" s="6">
        <f t="shared" si="5"/>
        <v>7179.5389999999998</v>
      </c>
      <c r="J33" s="8">
        <f t="shared" si="4"/>
        <v>99.883554452344896</v>
      </c>
      <c r="K33" s="6">
        <v>6425.0429999999997</v>
      </c>
      <c r="L33" s="6">
        <v>754.49599999999998</v>
      </c>
      <c r="M33" s="6">
        <f t="shared" si="6"/>
        <v>497.59447873999977</v>
      </c>
      <c r="N33" s="6">
        <f t="shared" si="7"/>
        <v>5.4980573889814295</v>
      </c>
      <c r="O33" s="6">
        <v>154.28844444999996</v>
      </c>
      <c r="P33" s="6">
        <v>343.30603428999984</v>
      </c>
      <c r="Q33" s="6">
        <f t="shared" si="8"/>
        <v>8.3699999999999992</v>
      </c>
      <c r="R33" s="8">
        <f t="shared" si="9"/>
        <v>0.1164455476550969</v>
      </c>
      <c r="S33" s="6">
        <f>6726/1000</f>
        <v>6.726</v>
      </c>
      <c r="T33" s="6">
        <f>1644/1000</f>
        <v>1.6439999999999999</v>
      </c>
    </row>
    <row r="34" spans="1:20" ht="15" customHeight="1" x14ac:dyDescent="0.2">
      <c r="A34" s="4">
        <v>27</v>
      </c>
      <c r="B34" s="5">
        <v>45473</v>
      </c>
      <c r="C34" s="6">
        <f t="shared" si="0"/>
        <v>10109.93743762088</v>
      </c>
      <c r="D34" s="6">
        <f t="shared" si="1"/>
        <v>7326.2339999999995</v>
      </c>
      <c r="E34" s="6">
        <f t="shared" si="2"/>
        <v>9613.1948841077101</v>
      </c>
      <c r="F34" s="6">
        <f t="shared" si="3"/>
        <v>95.086591221972327</v>
      </c>
      <c r="G34" s="6">
        <v>6312.618077705818</v>
      </c>
      <c r="H34" s="6">
        <v>3300.5768064018926</v>
      </c>
      <c r="I34" s="6">
        <f t="shared" si="5"/>
        <v>7315.7839999999997</v>
      </c>
      <c r="J34" s="8">
        <f t="shared" si="4"/>
        <v>99.85736191336504</v>
      </c>
      <c r="K34" s="6">
        <v>6493.8149999999996</v>
      </c>
      <c r="L34" s="6">
        <v>821.96900000000005</v>
      </c>
      <c r="M34" s="6">
        <f t="shared" si="6"/>
        <v>496.74255351317004</v>
      </c>
      <c r="N34" s="6">
        <f t="shared" si="7"/>
        <v>4.9134087780276703</v>
      </c>
      <c r="O34" s="6">
        <v>203.45272004000003</v>
      </c>
      <c r="P34" s="6">
        <v>293.28983347317001</v>
      </c>
      <c r="Q34" s="6">
        <f t="shared" si="8"/>
        <v>10.45</v>
      </c>
      <c r="R34" s="8">
        <f t="shared" si="9"/>
        <v>0.14263808663496144</v>
      </c>
      <c r="S34" s="6">
        <f>8195/1000</f>
        <v>8.1950000000000003</v>
      </c>
      <c r="T34" s="6">
        <f>2255/1000</f>
        <v>2.2549999999999999</v>
      </c>
    </row>
    <row r="35" spans="1:20" ht="15" customHeight="1" x14ac:dyDescent="0.2">
      <c r="A35" s="4">
        <v>28</v>
      </c>
      <c r="B35" s="5">
        <v>45565</v>
      </c>
      <c r="C35" s="6">
        <f t="shared" si="0"/>
        <v>10638.761413420694</v>
      </c>
      <c r="D35" s="6">
        <f t="shared" si="1"/>
        <v>7564.8239999999996</v>
      </c>
      <c r="E35" s="6">
        <f t="shared" si="2"/>
        <v>10045.584979374536</v>
      </c>
      <c r="F35" s="6">
        <f t="shared" si="3"/>
        <v>94.424384465489837</v>
      </c>
      <c r="G35" s="17">
        <v>6349.6581581364635</v>
      </c>
      <c r="H35" s="17">
        <v>3695.9268212380734</v>
      </c>
      <c r="I35" s="6">
        <f t="shared" si="5"/>
        <v>7555.9049999999997</v>
      </c>
      <c r="J35" s="8">
        <f t="shared" si="4"/>
        <v>99.882099041563947</v>
      </c>
      <c r="K35" s="6">
        <v>6638.8559999999998</v>
      </c>
      <c r="L35" s="6">
        <v>917.04899999999998</v>
      </c>
      <c r="M35" s="6">
        <f t="shared" si="6"/>
        <v>593.17643404615796</v>
      </c>
      <c r="N35" s="6">
        <f t="shared" si="7"/>
        <v>5.5756155345101703</v>
      </c>
      <c r="O35" s="6">
        <v>201.44798560999999</v>
      </c>
      <c r="P35" s="6">
        <v>391.72844843615792</v>
      </c>
      <c r="Q35" s="6">
        <f t="shared" si="8"/>
        <v>8.9190000000000005</v>
      </c>
      <c r="R35" s="8">
        <f t="shared" si="9"/>
        <v>0.11790095843604559</v>
      </c>
      <c r="S35" s="6">
        <f>7132/1000</f>
        <v>7.1319999999999997</v>
      </c>
      <c r="T35" s="6">
        <f>1787/1000</f>
        <v>1.7869999999999999</v>
      </c>
    </row>
    <row r="36" spans="1:20" s="22" customFormat="1" ht="15" customHeight="1" x14ac:dyDescent="0.2">
      <c r="A36" s="18">
        <v>29</v>
      </c>
      <c r="B36" s="19">
        <v>45657</v>
      </c>
      <c r="C36" s="20">
        <f t="shared" si="0"/>
        <v>11997.386650149998</v>
      </c>
      <c r="D36" s="20">
        <f t="shared" si="1"/>
        <v>8222.7899999999991</v>
      </c>
      <c r="E36" s="20">
        <f t="shared" si="2"/>
        <v>11463.410116219999</v>
      </c>
      <c r="F36" s="20">
        <f t="shared" si="3"/>
        <v>95.549226264843909</v>
      </c>
      <c r="G36" s="20">
        <v>7176.73945972</v>
      </c>
      <c r="H36" s="20">
        <v>4286.6706564999995</v>
      </c>
      <c r="I36" s="20">
        <f t="shared" si="5"/>
        <v>8212.4629999999997</v>
      </c>
      <c r="J36" s="21">
        <f t="shared" si="4"/>
        <v>99.874410023848355</v>
      </c>
      <c r="K36" s="20">
        <v>7192.4570000000003</v>
      </c>
      <c r="L36" s="20">
        <v>1020.006</v>
      </c>
      <c r="M36" s="20">
        <f t="shared" si="6"/>
        <v>533.97653393000007</v>
      </c>
      <c r="N36" s="20">
        <f t="shared" si="7"/>
        <v>4.4507737351560976</v>
      </c>
      <c r="O36" s="20">
        <v>215.98390986999996</v>
      </c>
      <c r="P36" s="20">
        <v>317.99262406000008</v>
      </c>
      <c r="Q36" s="20">
        <f t="shared" si="8"/>
        <v>10.327</v>
      </c>
      <c r="R36" s="21">
        <f t="shared" si="9"/>
        <v>0.12558997615164683</v>
      </c>
      <c r="S36" s="20">
        <f>8153/1000</f>
        <v>8.1530000000000005</v>
      </c>
      <c r="T36" s="20">
        <f>2174/1000</f>
        <v>2.1739999999999999</v>
      </c>
    </row>
    <row r="37" spans="1:20" x14ac:dyDescent="0.2">
      <c r="A37" s="18">
        <v>30</v>
      </c>
      <c r="B37" s="19">
        <v>45747</v>
      </c>
      <c r="C37" s="20">
        <f t="shared" si="0"/>
        <v>13351.84800534573</v>
      </c>
      <c r="D37" s="20">
        <f t="shared" si="1"/>
        <v>8893.4220000000005</v>
      </c>
      <c r="E37" s="20">
        <f t="shared" si="2"/>
        <v>12612.473556122222</v>
      </c>
      <c r="F37" s="20">
        <f t="shared" si="3"/>
        <v>94.462381170550472</v>
      </c>
      <c r="G37" s="20">
        <v>7727.8927209078447</v>
      </c>
      <c r="H37" s="20">
        <v>4884.5808352143767</v>
      </c>
      <c r="I37" s="20">
        <f t="shared" si="5"/>
        <v>8878.3270000000011</v>
      </c>
      <c r="J37" s="21">
        <f t="shared" si="4"/>
        <v>99.830267809174018</v>
      </c>
      <c r="K37" s="20">
        <v>7716.7520000000004</v>
      </c>
      <c r="L37" s="20">
        <v>1161.575</v>
      </c>
      <c r="M37" s="20">
        <f t="shared" si="6"/>
        <v>739.37444922350699</v>
      </c>
      <c r="N37" s="20">
        <f t="shared" si="7"/>
        <v>5.5376188294495332</v>
      </c>
      <c r="O37" s="20">
        <v>276.53220488900001</v>
      </c>
      <c r="P37" s="20">
        <v>462.84224433450697</v>
      </c>
      <c r="Q37" s="20">
        <f t="shared" si="8"/>
        <v>15.095000000000001</v>
      </c>
      <c r="R37" s="21">
        <f t="shared" si="9"/>
        <v>0.16973219082598351</v>
      </c>
      <c r="S37" s="20">
        <v>10.3</v>
      </c>
      <c r="T37" s="20">
        <v>4.7949999999999999</v>
      </c>
    </row>
    <row r="38" spans="1:20" x14ac:dyDescent="0.2">
      <c r="A38" s="18">
        <v>31</v>
      </c>
      <c r="B38" s="19">
        <v>45838</v>
      </c>
      <c r="C38" s="20">
        <f t="shared" ref="C38" si="10">E38+M38</f>
        <v>14360.259239940331</v>
      </c>
      <c r="D38" s="20">
        <f>I38+Q38</f>
        <v>10639.628000000001</v>
      </c>
      <c r="E38" s="20">
        <f t="shared" ref="E38" si="11">G38+H38</f>
        <v>13505.939164535605</v>
      </c>
      <c r="F38" s="20">
        <f t="shared" ref="F38" si="12">E38/C38*100</f>
        <v>94.050803254104238</v>
      </c>
      <c r="G38" s="20">
        <v>8297.1706590168451</v>
      </c>
      <c r="H38" s="20">
        <v>5208.7685055187585</v>
      </c>
      <c r="I38" s="20">
        <f t="shared" si="5"/>
        <v>10621.435000000001</v>
      </c>
      <c r="J38" s="21">
        <f t="shared" ref="J38" si="13">I38/D38*100</f>
        <v>99.829007179574319</v>
      </c>
      <c r="K38" s="20">
        <v>9324.0560000000005</v>
      </c>
      <c r="L38" s="20">
        <v>1297.3789999999999</v>
      </c>
      <c r="M38" s="20">
        <f t="shared" ref="M38" si="14">O38+P38</f>
        <v>854.32007540472591</v>
      </c>
      <c r="N38" s="20">
        <f t="shared" ref="N38" si="15">M38/C38*100</f>
        <v>5.9491967458957635</v>
      </c>
      <c r="O38" s="20">
        <v>337.60627865199996</v>
      </c>
      <c r="P38" s="20">
        <v>516.71379675272601</v>
      </c>
      <c r="Q38" s="20">
        <f t="shared" ref="Q38" si="16">S38+T38</f>
        <v>18.192999999999998</v>
      </c>
      <c r="R38" s="21">
        <f t="shared" ref="R38" si="17">Q38/D38*100</f>
        <v>0.17099282042567651</v>
      </c>
      <c r="S38" s="20">
        <v>11.574</v>
      </c>
      <c r="T38" s="20">
        <v>6.6189999999999998</v>
      </c>
    </row>
    <row r="39" spans="1:20" x14ac:dyDescent="0.2">
      <c r="A39" s="18">
        <v>32</v>
      </c>
      <c r="B39" s="19">
        <v>45930</v>
      </c>
      <c r="C39" s="20">
        <v>14499.394282290001</v>
      </c>
      <c r="D39" s="20">
        <v>11379.833000000002</v>
      </c>
      <c r="E39" s="20">
        <v>13831.337184150001</v>
      </c>
      <c r="F39" s="20">
        <v>95.392517196694314</v>
      </c>
      <c r="G39" s="20">
        <v>8406.5084671700006</v>
      </c>
      <c r="H39" s="20">
        <v>5424.8287169799996</v>
      </c>
      <c r="I39" s="20">
        <v>11362.686000000002</v>
      </c>
      <c r="J39" s="21">
        <v>99.849321163148872</v>
      </c>
      <c r="K39" s="20">
        <v>9924.4850000000006</v>
      </c>
      <c r="L39" s="20">
        <v>1438.201</v>
      </c>
      <c r="M39" s="20">
        <v>668.05709813999999</v>
      </c>
      <c r="N39" s="20">
        <v>4.6074828033056878</v>
      </c>
      <c r="O39" s="20">
        <v>312.38593281999999</v>
      </c>
      <c r="P39" s="20">
        <v>355.67116532</v>
      </c>
      <c r="Q39" s="20">
        <v>17.146999999999998</v>
      </c>
      <c r="R39" s="21">
        <v>0.15067883685112071</v>
      </c>
      <c r="S39" s="21">
        <v>11.907999999999999</v>
      </c>
      <c r="T39" s="21">
        <v>5.2389999999999999</v>
      </c>
    </row>
    <row r="40" spans="1:20" x14ac:dyDescent="0.2">
      <c r="A40" s="4">
        <v>33</v>
      </c>
      <c r="B40" s="5">
        <v>46022</v>
      </c>
      <c r="C40" s="6">
        <f t="shared" ref="C40" si="18">E40+M40</f>
        <v>16470.779410542003</v>
      </c>
      <c r="D40" s="6">
        <f>I40+Q40</f>
        <v>11978.826000000001</v>
      </c>
      <c r="E40" s="6">
        <f t="shared" ref="E40" si="19">G40+H40</f>
        <v>15681.129191512002</v>
      </c>
      <c r="F40" s="6">
        <f t="shared" ref="F40" si="20">E40/C40*100</f>
        <v>95.205750745926494</v>
      </c>
      <c r="G40" s="6">
        <f>'[1]пасандозҳо (ш.воқеӣ)'!$D$51/1000000</f>
        <v>9503.419827669999</v>
      </c>
      <c r="H40" s="6">
        <f>'[1]пасандозҳо (ш.воқеӣ)'!$E$51/1000000</f>
        <v>6177.7093638420019</v>
      </c>
      <c r="I40" s="6">
        <f t="shared" ref="I40" si="21">K40+L40</f>
        <v>11960.349</v>
      </c>
      <c r="J40" s="8">
        <f t="shared" ref="J40" si="22">I40/D40*100</f>
        <v>99.845752830870055</v>
      </c>
      <c r="K40" s="6">
        <f>'[1]пасандозҳо (ш.воқеӣ)'!$G$51/1000</f>
        <v>10365.152</v>
      </c>
      <c r="L40" s="6">
        <f>'[1]пасандозҳо (ш.воқеӣ)'!$H$51/1000</f>
        <v>1595.1969999999999</v>
      </c>
      <c r="M40" s="6">
        <f t="shared" ref="M40" si="23">O40+P40</f>
        <v>789.65021903000013</v>
      </c>
      <c r="N40" s="6">
        <f t="shared" ref="N40" si="24">M40/C40*100</f>
        <v>4.7942492540734909</v>
      </c>
      <c r="O40" s="6">
        <f>'[1]пасандозҳо (ш.ҳуқуқӣ)'!$D$59/1000000</f>
        <v>429.25047835000004</v>
      </c>
      <c r="P40" s="6">
        <f>'[1]пасандозҳо (ш.ҳуқуқӣ)'!$E$59/1000000</f>
        <v>360.39974068000009</v>
      </c>
      <c r="Q40" s="6">
        <f>S40+T40</f>
        <v>18.477</v>
      </c>
      <c r="R40" s="8">
        <f t="shared" ref="R40" si="25">Q40/D40*100</f>
        <v>0.15424716912992975</v>
      </c>
      <c r="S40" s="8">
        <f>'[1]пасандозҳо (ш.ҳуқуқӣ)'!$D$61/1000</f>
        <v>12.523999999999999</v>
      </c>
      <c r="T40" s="8">
        <f>'[1]пасандозҳо (ш.ҳуқуқӣ)'!$E$61/1000</f>
        <v>5.9530000000000003</v>
      </c>
    </row>
    <row r="34709" ht="15.75" customHeight="1" x14ac:dyDescent="0.2"/>
  </sheetData>
  <mergeCells count="27">
    <mergeCell ref="G6:G7"/>
    <mergeCell ref="O5:P5"/>
    <mergeCell ref="I5:I7"/>
    <mergeCell ref="J5:J7"/>
    <mergeCell ref="K5:L5"/>
    <mergeCell ref="M5:M7"/>
    <mergeCell ref="N5:N7"/>
    <mergeCell ref="K6:K7"/>
    <mergeCell ref="L6:L7"/>
    <mergeCell ref="O6:O7"/>
    <mergeCell ref="P6:P7"/>
    <mergeCell ref="H6:H7"/>
    <mergeCell ref="S6:S7"/>
    <mergeCell ref="B2:T2"/>
    <mergeCell ref="A4:A7"/>
    <mergeCell ref="B4:B7"/>
    <mergeCell ref="C4:C7"/>
    <mergeCell ref="D4:D7"/>
    <mergeCell ref="E4:L4"/>
    <mergeCell ref="M4:T4"/>
    <mergeCell ref="E5:E7"/>
    <mergeCell ref="F5:F7"/>
    <mergeCell ref="G5:H5"/>
    <mergeCell ref="T6:T7"/>
    <mergeCell ref="Q5:Q7"/>
    <mergeCell ref="R5:R7"/>
    <mergeCell ref="S5:T5"/>
  </mergeCells>
  <pageMargins left="0.94488188976377963" right="0.39370078740157483" top="0.98425196850393704" bottom="0.47244094488188981" header="0.31496062992125984" footer="0.31496062992125984"/>
  <pageSetup paperSize="9" scale="64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Омори пасандозҳои суғурташуда </vt:lpstr>
      <vt:lpstr>'Омори пасандозҳои суғурташуда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2026-01-27T10:20:41Z</dcterms:modified>
</cp:coreProperties>
</file>